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7935" activeTab="0"/>
  </bookViews>
  <sheets>
    <sheet name="Sheet1" sheetId="1" r:id="rId1"/>
  </sheets>
  <definedNames>
    <definedName name="_xlnm.Print_Area" localSheetId="0">'Sheet1'!$C$1:$N$49</definedName>
  </definedNames>
  <calcPr fullCalcOnLoad="1"/>
</workbook>
</file>

<file path=xl/comments1.xml><?xml version="1.0" encoding="utf-8"?>
<comments xmlns="http://schemas.openxmlformats.org/spreadsheetml/2006/main">
  <authors>
    <author>Roger Powell</author>
  </authors>
  <commentList>
    <comment ref="C14" authorId="0">
      <text>
        <r>
          <rPr>
            <b/>
            <sz val="8"/>
            <rFont val="Tahoma"/>
            <family val="0"/>
          </rPr>
          <t>Roger Powell:</t>
        </r>
        <r>
          <rPr>
            <sz val="8"/>
            <rFont val="Tahoma"/>
            <family val="0"/>
          </rPr>
          <t xml:space="preserve">
4.5 Minimum
</t>
        </r>
      </text>
    </comment>
  </commentList>
</comments>
</file>

<file path=xl/sharedStrings.xml><?xml version="1.0" encoding="utf-8"?>
<sst xmlns="http://schemas.openxmlformats.org/spreadsheetml/2006/main" count="38" uniqueCount="29">
  <si>
    <t xml:space="preserve"> </t>
  </si>
  <si>
    <t>Weight and Balance</t>
  </si>
  <si>
    <t>Station</t>
  </si>
  <si>
    <t>Weight</t>
  </si>
  <si>
    <t>Arm</t>
  </si>
  <si>
    <t>Moment</t>
  </si>
  <si>
    <t>Lat. Arm</t>
  </si>
  <si>
    <t>Lat. Moment</t>
  </si>
  <si>
    <t>N224BC</t>
  </si>
  <si>
    <t>N31EC</t>
  </si>
  <si>
    <t>BASIC</t>
  </si>
  <si>
    <t>Right Door Rem</t>
  </si>
  <si>
    <t>Left Door Rem</t>
  </si>
  <si>
    <t>Fire Ext. Rem</t>
  </si>
  <si>
    <t>No Fuel Weight</t>
  </si>
  <si>
    <t>Main 19.2 max</t>
  </si>
  <si>
    <t>Aux 10.5 max</t>
  </si>
  <si>
    <t>Full Fuel Weight</t>
  </si>
  <si>
    <t>Aft Limit</t>
  </si>
  <si>
    <t>Forward Limit</t>
  </si>
  <si>
    <t>Empty/Full</t>
  </si>
  <si>
    <t>Lat Right</t>
  </si>
  <si>
    <t>Lat Left</t>
  </si>
  <si>
    <t>Total Arm</t>
  </si>
  <si>
    <t>CALC AREA DO NOT ENTER</t>
  </si>
  <si>
    <t>Robinson R22 ALPHA - BETA - BETA II</t>
  </si>
  <si>
    <t>Right Seat &amp; Baggage</t>
  </si>
  <si>
    <t>Left Seat &amp; Baggage</t>
  </si>
  <si>
    <t>Total = 29.7 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</si>
</sst>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2">
    <font>
      <sz val="10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6" fillId="2" borderId="0" xfId="0" applyFont="1" applyFill="1" applyAlignment="1" applyProtection="1">
      <alignment/>
      <protection hidden="1"/>
    </xf>
    <xf numFmtId="2" fontId="6" fillId="2" borderId="0" xfId="0" applyNumberFormat="1" applyFont="1" applyFill="1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167" fontId="0" fillId="0" borderId="0" xfId="0" applyNumberFormat="1" applyFont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right"/>
    </xf>
    <xf numFmtId="2" fontId="0" fillId="7" borderId="1" xfId="0" applyNumberFormat="1" applyFont="1" applyFill="1" applyBorder="1" applyAlignment="1" applyProtection="1">
      <alignment horizontal="right"/>
      <protection locked="0"/>
    </xf>
    <xf numFmtId="2" fontId="0" fillId="7" borderId="5" xfId="0" applyNumberFormat="1" applyFont="1" applyFill="1" applyBorder="1" applyAlignment="1" applyProtection="1">
      <alignment horizontal="right"/>
      <protection locked="0"/>
    </xf>
    <xf numFmtId="2" fontId="0" fillId="7" borderId="7" xfId="0" applyNumberFormat="1" applyFont="1" applyFill="1" applyBorder="1" applyAlignment="1" applyProtection="1">
      <alignment horizontal="right"/>
      <protection locked="0"/>
    </xf>
    <xf numFmtId="167" fontId="2" fillId="8" borderId="1" xfId="0" applyNumberFormat="1" applyFont="1" applyFill="1" applyBorder="1" applyAlignment="1" applyProtection="1">
      <alignment/>
      <protection/>
    </xf>
    <xf numFmtId="167" fontId="0" fillId="7" borderId="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Long. Weight and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Sheet1!$R$19</c:f>
              <c:strCache>
                <c:ptCount val="1"/>
                <c:pt idx="0">
                  <c:v>Aft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Sheet1!$S$19:$Y$19</c:f>
              <c:numCache/>
            </c:numRef>
          </c:xVal>
          <c:yVal>
            <c:numRef>
              <c:f>Sheet1!$S$18:$Y$18</c:f>
              <c:numCache/>
            </c:numRef>
          </c:yVal>
          <c:smooth val="0"/>
        </c:ser>
        <c:ser>
          <c:idx val="1"/>
          <c:order val="1"/>
          <c:tx>
            <c:strRef>
              <c:f>Sheet1!$R$20</c:f>
              <c:strCache>
                <c:ptCount val="1"/>
                <c:pt idx="0">
                  <c:v>Forward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Sheet1!$S$20:$Y$20</c:f>
              <c:numCache/>
            </c:numRef>
          </c:xVal>
          <c:yVal>
            <c:numRef>
              <c:f>Sheet1!$S$18:$Y$18</c:f>
              <c:numCache/>
            </c:numRef>
          </c:yVal>
          <c:smooth val="0"/>
        </c:ser>
        <c:ser>
          <c:idx val="2"/>
          <c:order val="2"/>
          <c:tx>
            <c:strRef>
              <c:f>Sheet1!$R$21</c:f>
              <c:strCache>
                <c:ptCount val="1"/>
                <c:pt idx="0">
                  <c:v>Empty/Full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Sheet1!$S$21:$T$21</c:f>
              <c:numCache/>
            </c:numRef>
          </c:xVal>
          <c:yVal>
            <c:numRef>
              <c:f>Sheet1!$S$18:$T$18</c:f>
              <c:numCache/>
            </c:numRef>
          </c:yVal>
          <c:smooth val="0"/>
        </c:ser>
        <c:axId val="24577331"/>
        <c:axId val="19869388"/>
      </c:scatterChart>
      <c:valAx>
        <c:axId val="24577331"/>
        <c:scaling>
          <c:orientation val="minMax"/>
          <c:max val="1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69388"/>
        <c:crosses val="autoZero"/>
        <c:crossBetween val="midCat"/>
        <c:dispUnits/>
      </c:valAx>
      <c:valAx>
        <c:axId val="19869388"/>
        <c:scaling>
          <c:orientation val="minMax"/>
          <c:max val="1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7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Lat.  Weight and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Sheet1!$R$23</c:f>
              <c:strCache>
                <c:ptCount val="1"/>
                <c:pt idx="0">
                  <c:v>Lat 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Sheet1!$S$22:$X$22</c:f>
              <c:numCache>
                <c:ptCount val="6"/>
                <c:pt idx="0">
                  <c:v>95.5</c:v>
                </c:pt>
                <c:pt idx="1">
                  <c:v>97</c:v>
                </c:pt>
                <c:pt idx="2">
                  <c:v>98</c:v>
                </c:pt>
                <c:pt idx="3">
                  <c:v>102</c:v>
                </c:pt>
                <c:pt idx="4">
                  <c:v>98.46181917708239</c:v>
                </c:pt>
                <c:pt idx="5">
                  <c:v>99.63593087738592</c:v>
                </c:pt>
              </c:numCache>
            </c:numRef>
          </c:xVal>
          <c:yVal>
            <c:numRef>
              <c:f>Sheet1!$S$23:$X$23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2.6</c:v>
                </c:pt>
                <c:pt idx="3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Sheet1!$R$24</c:f>
              <c:strCache>
                <c:ptCount val="1"/>
                <c:pt idx="0">
                  <c:v>Lat 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Sheet1!$S$22:$X$22</c:f>
              <c:numCache>
                <c:ptCount val="6"/>
                <c:pt idx="0">
                  <c:v>95.5</c:v>
                </c:pt>
                <c:pt idx="1">
                  <c:v>97</c:v>
                </c:pt>
                <c:pt idx="2">
                  <c:v>98</c:v>
                </c:pt>
                <c:pt idx="3">
                  <c:v>102</c:v>
                </c:pt>
                <c:pt idx="4">
                  <c:v>98.46181917708239</c:v>
                </c:pt>
                <c:pt idx="5">
                  <c:v>99.63593087738592</c:v>
                </c:pt>
              </c:numCache>
            </c:numRef>
          </c:xVal>
          <c:yVal>
            <c:numRef>
              <c:f>Sheet1!$S$24:$X$24</c:f>
              <c:numCache>
                <c:ptCount val="6"/>
                <c:pt idx="0">
                  <c:v>-0.75</c:v>
                </c:pt>
                <c:pt idx="1">
                  <c:v>-2.2</c:v>
                </c:pt>
                <c:pt idx="2">
                  <c:v>-2.2</c:v>
                </c:pt>
                <c:pt idx="3">
                  <c:v>-0.5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Sheet1!$R$25</c:f>
              <c:strCache>
                <c:ptCount val="1"/>
                <c:pt idx="0">
                  <c:v>Empty/Full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Sheet1!$S$22:$X$22</c:f>
              <c:numCache>
                <c:ptCount val="6"/>
                <c:pt idx="0">
                  <c:v>95.5</c:v>
                </c:pt>
                <c:pt idx="1">
                  <c:v>97</c:v>
                </c:pt>
                <c:pt idx="2">
                  <c:v>98</c:v>
                </c:pt>
                <c:pt idx="3">
                  <c:v>102</c:v>
                </c:pt>
                <c:pt idx="4">
                  <c:v>98.46181917708239</c:v>
                </c:pt>
                <c:pt idx="5">
                  <c:v>99.63593087738592</c:v>
                </c:pt>
              </c:numCache>
            </c:numRef>
          </c:xVal>
          <c:yVal>
            <c:numRef>
              <c:f>Sheet1!$S$25:$X$25</c:f>
              <c:numCache>
                <c:ptCount val="6"/>
                <c:pt idx="4">
                  <c:v>1.9710792810874922</c:v>
                </c:pt>
                <c:pt idx="5">
                  <c:v>1.2564573482051686</c:v>
                </c:pt>
              </c:numCache>
            </c:numRef>
          </c:yVal>
          <c:smooth val="1"/>
        </c:ser>
        <c:axId val="44606765"/>
        <c:axId val="65916566"/>
      </c:scatterChart>
      <c:valAx>
        <c:axId val="44606765"/>
        <c:scaling>
          <c:orientation val="minMax"/>
          <c:max val="103"/>
          <c:min val="95"/>
        </c:scaling>
        <c:axPos val="b"/>
        <c:delete val="0"/>
        <c:numFmt formatCode="General" sourceLinked="1"/>
        <c:majorTickMark val="out"/>
        <c:minorTickMark val="none"/>
        <c:tickLblPos val="nextTo"/>
        <c:crossAx val="65916566"/>
        <c:crosses val="autoZero"/>
        <c:crossBetween val="midCat"/>
        <c:dispUnits/>
      </c:valAx>
      <c:valAx>
        <c:axId val="65916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06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13</xdr:col>
      <xdr:colOff>276225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19050" y="2752725"/>
        <a:ext cx="55435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152400</xdr:rowOff>
    </xdr:from>
    <xdr:to>
      <xdr:col>14</xdr:col>
      <xdr:colOff>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28575" y="5334000"/>
        <a:ext cx="55340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15" sqref="A15:C15"/>
    </sheetView>
  </sheetViews>
  <sheetFormatPr defaultColWidth="9.140625" defaultRowHeight="12.75"/>
  <cols>
    <col min="1" max="1" width="10.8515625" style="1" customWidth="1"/>
    <col min="2" max="2" width="12.7109375" style="1" customWidth="1"/>
    <col min="3" max="3" width="4.421875" style="1" customWidth="1"/>
    <col min="4" max="5" width="5.57421875" style="1" customWidth="1"/>
    <col min="6" max="6" width="4.421875" style="1" customWidth="1"/>
    <col min="7" max="7" width="6.28125" style="1" customWidth="1"/>
    <col min="8" max="8" width="2.00390625" style="1" customWidth="1"/>
    <col min="9" max="9" width="4.7109375" style="1" customWidth="1"/>
    <col min="10" max="10" width="5.57421875" style="1" customWidth="1"/>
    <col min="11" max="11" width="5.421875" style="1" customWidth="1"/>
    <col min="12" max="12" width="3.7109375" style="1" customWidth="1"/>
    <col min="13" max="13" width="8.00390625" style="1" customWidth="1"/>
    <col min="14" max="14" width="4.140625" style="1" customWidth="1"/>
    <col min="15" max="15" width="27.140625" style="1" bestFit="1" customWidth="1"/>
    <col min="16" max="18" width="9.140625" style="1" customWidth="1"/>
    <col min="19" max="19" width="12.00390625" style="1" bestFit="1" customWidth="1"/>
    <col min="20" max="16384" width="9.140625" style="1" customWidth="1"/>
  </cols>
  <sheetData>
    <row r="1" spans="1:14" ht="12.7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12.75">
      <c r="A3" s="19" t="s">
        <v>8</v>
      </c>
      <c r="B3" s="20"/>
      <c r="C3" s="20"/>
      <c r="D3" s="21"/>
      <c r="E3" s="27">
        <v>876.1</v>
      </c>
      <c r="F3" s="27"/>
      <c r="G3" s="27">
        <v>103.6</v>
      </c>
      <c r="H3" s="27"/>
      <c r="I3" s="27">
        <v>90764</v>
      </c>
      <c r="J3" s="27"/>
      <c r="K3" s="27">
        <v>-0.23</v>
      </c>
      <c r="L3" s="27"/>
      <c r="M3" s="27">
        <v>-193.5</v>
      </c>
      <c r="N3" s="27"/>
    </row>
    <row r="4" spans="1:14" ht="12.75">
      <c r="A4" s="19" t="s">
        <v>9</v>
      </c>
      <c r="B4" s="20"/>
      <c r="C4" s="20"/>
      <c r="D4" s="21"/>
      <c r="E4" s="27">
        <v>885.55</v>
      </c>
      <c r="F4" s="27"/>
      <c r="G4" s="27">
        <v>103.3</v>
      </c>
      <c r="H4" s="27"/>
      <c r="I4" s="27">
        <v>91543</v>
      </c>
      <c r="J4" s="27"/>
      <c r="K4" s="27">
        <v>0</v>
      </c>
      <c r="L4" s="27"/>
      <c r="M4" s="27">
        <v>0</v>
      </c>
      <c r="N4" s="27"/>
    </row>
    <row r="5" spans="1:14" ht="12.75">
      <c r="A5" s="19" t="s">
        <v>0</v>
      </c>
      <c r="B5" s="20"/>
      <c r="C5" s="20"/>
      <c r="D5" s="21"/>
      <c r="E5" s="27" t="s">
        <v>0</v>
      </c>
      <c r="F5" s="27"/>
      <c r="G5" s="27" t="s">
        <v>0</v>
      </c>
      <c r="H5" s="27"/>
      <c r="I5" s="27" t="s">
        <v>0</v>
      </c>
      <c r="J5" s="27"/>
      <c r="K5" s="27" t="s">
        <v>0</v>
      </c>
      <c r="L5" s="27"/>
      <c r="M5" s="27" t="s">
        <v>0</v>
      </c>
      <c r="N5" s="27"/>
    </row>
    <row r="6" spans="1:14" ht="12.75">
      <c r="A6" s="22" t="s">
        <v>2</v>
      </c>
      <c r="B6" s="23"/>
      <c r="C6" s="23"/>
      <c r="D6" s="24"/>
      <c r="E6" s="28" t="s">
        <v>3</v>
      </c>
      <c r="F6" s="28"/>
      <c r="G6" s="28" t="s">
        <v>4</v>
      </c>
      <c r="H6" s="28"/>
      <c r="I6" s="28" t="s">
        <v>5</v>
      </c>
      <c r="J6" s="28"/>
      <c r="K6" s="28" t="s">
        <v>6</v>
      </c>
      <c r="L6" s="28"/>
      <c r="M6" s="28" t="s">
        <v>7</v>
      </c>
      <c r="N6" s="28"/>
    </row>
    <row r="7" spans="1:14" ht="12.75">
      <c r="A7" s="19" t="s">
        <v>10</v>
      </c>
      <c r="B7" s="20"/>
      <c r="C7" s="20"/>
      <c r="D7" s="21"/>
      <c r="E7" s="27">
        <v>876.1</v>
      </c>
      <c r="F7" s="27"/>
      <c r="G7" s="27">
        <v>103.6</v>
      </c>
      <c r="H7" s="27"/>
      <c r="I7" s="27">
        <v>90764</v>
      </c>
      <c r="J7" s="27"/>
      <c r="K7" s="27">
        <v>-0.23</v>
      </c>
      <c r="L7" s="27"/>
      <c r="M7" s="27">
        <v>-193.5</v>
      </c>
      <c r="N7" s="27"/>
    </row>
    <row r="8" spans="1:16" ht="12.75">
      <c r="A8" s="16" t="s">
        <v>11</v>
      </c>
      <c r="B8" s="17"/>
      <c r="C8" s="18"/>
      <c r="D8" s="5">
        <v>-5.2</v>
      </c>
      <c r="E8" s="32"/>
      <c r="F8" s="33"/>
      <c r="G8" s="29">
        <v>77.5</v>
      </c>
      <c r="H8" s="29"/>
      <c r="I8" s="29">
        <f>E8*G8</f>
        <v>0</v>
      </c>
      <c r="J8" s="29"/>
      <c r="K8" s="29"/>
      <c r="L8" s="29"/>
      <c r="M8" s="29">
        <f>E8*K8</f>
        <v>0</v>
      </c>
      <c r="N8" s="29"/>
      <c r="P8" s="1" t="s">
        <v>0</v>
      </c>
    </row>
    <row r="9" spans="1:14" ht="12.75">
      <c r="A9" s="16" t="s">
        <v>12</v>
      </c>
      <c r="B9" s="17"/>
      <c r="C9" s="18"/>
      <c r="D9" s="2">
        <v>-5.2</v>
      </c>
      <c r="E9" s="32"/>
      <c r="F9" s="33"/>
      <c r="G9" s="29">
        <v>77.5</v>
      </c>
      <c r="H9" s="29"/>
      <c r="I9" s="29">
        <f>E9*G9</f>
        <v>0</v>
      </c>
      <c r="J9" s="29"/>
      <c r="K9" s="29"/>
      <c r="L9" s="29"/>
      <c r="M9" s="29">
        <f>E9*K9</f>
        <v>0</v>
      </c>
      <c r="N9" s="29"/>
    </row>
    <row r="10" spans="1:20" ht="12.75">
      <c r="A10" s="16" t="s">
        <v>13</v>
      </c>
      <c r="B10" s="17"/>
      <c r="C10" s="18"/>
      <c r="D10" s="2">
        <v>-1.6</v>
      </c>
      <c r="E10" s="32"/>
      <c r="F10" s="33"/>
      <c r="G10" s="29">
        <v>40</v>
      </c>
      <c r="H10" s="29"/>
      <c r="I10" s="29">
        <f>E10*G10</f>
        <v>0</v>
      </c>
      <c r="J10" s="29"/>
      <c r="K10" s="29"/>
      <c r="L10" s="29"/>
      <c r="M10" s="29">
        <f>E10*K10</f>
        <v>0</v>
      </c>
      <c r="N10" s="29"/>
      <c r="P10" s="1" t="s">
        <v>0</v>
      </c>
      <c r="Q10" s="7"/>
      <c r="R10" s="7"/>
      <c r="T10" s="7"/>
    </row>
    <row r="11" spans="1:20" ht="12.75">
      <c r="A11" s="16" t="s">
        <v>26</v>
      </c>
      <c r="B11" s="17"/>
      <c r="C11" s="17"/>
      <c r="D11" s="18"/>
      <c r="E11" s="31"/>
      <c r="F11" s="31"/>
      <c r="G11" s="29">
        <v>78</v>
      </c>
      <c r="H11" s="29"/>
      <c r="I11" s="29">
        <f>E11*G11</f>
        <v>0</v>
      </c>
      <c r="J11" s="29"/>
      <c r="K11" s="29">
        <v>10.7</v>
      </c>
      <c r="L11" s="29"/>
      <c r="M11" s="29">
        <f>E11*K11</f>
        <v>0</v>
      </c>
      <c r="N11" s="29"/>
      <c r="T11" s="7"/>
    </row>
    <row r="12" spans="1:14" ht="12.75">
      <c r="A12" s="16" t="s">
        <v>27</v>
      </c>
      <c r="B12" s="17"/>
      <c r="C12" s="17"/>
      <c r="D12" s="18"/>
      <c r="E12" s="31"/>
      <c r="F12" s="31"/>
      <c r="G12" s="29">
        <v>78</v>
      </c>
      <c r="H12" s="29"/>
      <c r="I12" s="29">
        <f>E12*G12</f>
        <v>0</v>
      </c>
      <c r="J12" s="29"/>
      <c r="K12" s="29">
        <v>-9.3</v>
      </c>
      <c r="L12" s="29"/>
      <c r="M12" s="29">
        <f>E12*K12</f>
        <v>0</v>
      </c>
      <c r="N12" s="29"/>
    </row>
    <row r="13" spans="1:14" ht="12.75">
      <c r="A13" s="8" t="s">
        <v>14</v>
      </c>
      <c r="B13" s="8"/>
      <c r="C13" s="8"/>
      <c r="D13" s="9"/>
      <c r="E13" s="30">
        <f>SUM(E7:F12)</f>
        <v>876.1</v>
      </c>
      <c r="F13" s="30"/>
      <c r="G13" s="29">
        <f>I13/E13</f>
        <v>103.60004565688848</v>
      </c>
      <c r="H13" s="29"/>
      <c r="I13" s="29">
        <f>SUM(I7:J12)</f>
        <v>90764</v>
      </c>
      <c r="J13" s="29"/>
      <c r="K13" s="29">
        <f>M13/E13</f>
        <v>-0.22086519803675378</v>
      </c>
      <c r="L13" s="29"/>
      <c r="M13" s="29">
        <f>SUM(M7:N12)</f>
        <v>-193.5</v>
      </c>
      <c r="N13" s="29"/>
    </row>
    <row r="14" spans="1:14" ht="12.75">
      <c r="A14" s="6" t="s">
        <v>15</v>
      </c>
      <c r="B14" s="6" t="s">
        <v>28</v>
      </c>
      <c r="C14" s="35">
        <v>29.7</v>
      </c>
      <c r="D14" s="34">
        <f>((C14-4.425)*0.585)+4.425</f>
        <v>19.210874999999998</v>
      </c>
      <c r="E14" s="30">
        <f>D14*6</f>
        <v>115.26524999999998</v>
      </c>
      <c r="F14" s="30"/>
      <c r="G14" s="29">
        <v>108.6</v>
      </c>
      <c r="H14" s="29"/>
      <c r="I14" s="29">
        <f>E14*G14</f>
        <v>12517.806149999997</v>
      </c>
      <c r="J14" s="29"/>
      <c r="K14" s="29">
        <v>-11</v>
      </c>
      <c r="L14" s="29"/>
      <c r="M14" s="29">
        <f>E14*K14</f>
        <v>-1267.9177499999998</v>
      </c>
      <c r="N14" s="29"/>
    </row>
    <row r="15" spans="1:14" ht="12.75">
      <c r="A15" s="10" t="s">
        <v>16</v>
      </c>
      <c r="B15" s="11"/>
      <c r="C15" s="12"/>
      <c r="D15" s="34">
        <f>((C14-4.425)*0.415)</f>
        <v>10.489125</v>
      </c>
      <c r="E15" s="30">
        <f>D15*6</f>
        <v>62.934749999999994</v>
      </c>
      <c r="F15" s="30"/>
      <c r="G15" s="29">
        <v>103.8</v>
      </c>
      <c r="H15" s="29"/>
      <c r="I15" s="29">
        <f>E15*G15</f>
        <v>6532.627049999999</v>
      </c>
      <c r="J15" s="29"/>
      <c r="K15" s="29">
        <v>11.2</v>
      </c>
      <c r="L15" s="29"/>
      <c r="M15" s="29">
        <f>E15*K15</f>
        <v>704.8691999999999</v>
      </c>
      <c r="N15" s="29"/>
    </row>
    <row r="16" spans="1:25" ht="12.75">
      <c r="A16" s="13" t="s">
        <v>17</v>
      </c>
      <c r="B16" s="14"/>
      <c r="C16" s="14"/>
      <c r="D16" s="15"/>
      <c r="E16" s="30">
        <f>SUM(E13:F15)</f>
        <v>1054.3</v>
      </c>
      <c r="F16" s="30"/>
      <c r="G16" s="29">
        <f>I16/E16</f>
        <v>104.15862012709854</v>
      </c>
      <c r="H16" s="29"/>
      <c r="I16" s="29">
        <f>SUM(I13:J15)</f>
        <v>109814.43319999998</v>
      </c>
      <c r="J16" s="29"/>
      <c r="K16" s="29">
        <f>M16/E16</f>
        <v>-0.7175837522526796</v>
      </c>
      <c r="L16" s="29"/>
      <c r="M16" s="29">
        <f>SUM(M13:N15)</f>
        <v>-756.54855</v>
      </c>
      <c r="N16" s="29"/>
      <c r="R16" s="3" t="s">
        <v>24</v>
      </c>
      <c r="S16" s="3"/>
      <c r="T16" s="3"/>
      <c r="U16" s="3"/>
      <c r="V16" s="3"/>
      <c r="W16" s="3"/>
      <c r="X16" s="3"/>
      <c r="Y16" s="3"/>
    </row>
    <row r="17" spans="18:25" ht="12.75">
      <c r="R17" s="3"/>
      <c r="S17" s="3"/>
      <c r="T17" s="3"/>
      <c r="U17" s="3"/>
      <c r="V17" s="3"/>
      <c r="W17" s="3"/>
      <c r="X17" s="3"/>
      <c r="Y17" s="3"/>
    </row>
    <row r="18" spans="18:25" ht="12.75">
      <c r="R18" s="3" t="s">
        <v>3</v>
      </c>
      <c r="S18" s="4">
        <f>E13</f>
        <v>876.1</v>
      </c>
      <c r="T18" s="4">
        <f>E16</f>
        <v>1054.3</v>
      </c>
      <c r="U18" s="4">
        <v>0</v>
      </c>
      <c r="V18" s="3">
        <v>900</v>
      </c>
      <c r="W18" s="3">
        <v>1198</v>
      </c>
      <c r="X18" s="3">
        <v>1275</v>
      </c>
      <c r="Y18" s="3">
        <v>1370</v>
      </c>
    </row>
    <row r="19" spans="18:25" ht="12.75">
      <c r="R19" s="3" t="s">
        <v>18</v>
      </c>
      <c r="S19" s="3"/>
      <c r="T19" s="3"/>
      <c r="U19" s="3">
        <v>102</v>
      </c>
      <c r="V19" s="3">
        <v>102</v>
      </c>
      <c r="W19" s="3">
        <v>102</v>
      </c>
      <c r="X19" s="3">
        <v>101</v>
      </c>
      <c r="Y19" s="3">
        <v>100</v>
      </c>
    </row>
    <row r="20" spans="18:25" ht="12.75">
      <c r="R20" s="3" t="s">
        <v>19</v>
      </c>
      <c r="S20" s="3"/>
      <c r="T20" s="3"/>
      <c r="U20" s="3">
        <v>95.5</v>
      </c>
      <c r="V20" s="3">
        <v>95.5</v>
      </c>
      <c r="W20" s="3">
        <v>95.5</v>
      </c>
      <c r="X20" s="3">
        <v>95.5</v>
      </c>
      <c r="Y20" s="3">
        <v>96.5</v>
      </c>
    </row>
    <row r="21" spans="18:25" ht="12.75">
      <c r="R21" s="3" t="s">
        <v>20</v>
      </c>
      <c r="S21" s="4">
        <f>G13</f>
        <v>103.60004565688848</v>
      </c>
      <c r="T21" s="4">
        <f>G16</f>
        <v>104.15862012709854</v>
      </c>
      <c r="U21" s="4"/>
      <c r="V21" s="3"/>
      <c r="W21" s="3"/>
      <c r="X21" s="3"/>
      <c r="Y21" s="3"/>
    </row>
    <row r="22" spans="18:25" ht="12.75">
      <c r="R22" s="3" t="s">
        <v>23</v>
      </c>
      <c r="S22" s="3">
        <v>95.5</v>
      </c>
      <c r="T22" s="3">
        <v>97</v>
      </c>
      <c r="U22" s="3">
        <v>98</v>
      </c>
      <c r="V22" s="3">
        <v>102</v>
      </c>
      <c r="W22" s="4">
        <f>S21</f>
        <v>103.60004565688848</v>
      </c>
      <c r="X22" s="4">
        <f>T21</f>
        <v>104.15862012709854</v>
      </c>
      <c r="Y22" s="3"/>
    </row>
    <row r="23" spans="18:25" ht="12.75">
      <c r="R23" s="3" t="s">
        <v>21</v>
      </c>
      <c r="S23" s="3">
        <v>1</v>
      </c>
      <c r="T23" s="3">
        <v>2</v>
      </c>
      <c r="U23" s="3">
        <v>2.6</v>
      </c>
      <c r="V23" s="3">
        <v>1</v>
      </c>
      <c r="W23" s="3"/>
      <c r="X23" s="3"/>
      <c r="Y23" s="3"/>
    </row>
    <row r="24" spans="18:25" ht="12.75">
      <c r="R24" s="3" t="s">
        <v>22</v>
      </c>
      <c r="S24" s="3">
        <v>-0.75</v>
      </c>
      <c r="T24" s="3">
        <v>-2.2</v>
      </c>
      <c r="U24" s="3">
        <v>-2.2</v>
      </c>
      <c r="V24" s="3">
        <v>-0.5</v>
      </c>
      <c r="W24" s="3"/>
      <c r="X24" s="3"/>
      <c r="Y24" s="3"/>
    </row>
    <row r="25" spans="18:25" ht="12.75">
      <c r="R25" s="3" t="s">
        <v>20</v>
      </c>
      <c r="S25" s="3"/>
      <c r="T25" s="3"/>
      <c r="U25" s="3"/>
      <c r="V25" s="3"/>
      <c r="W25" s="4">
        <f>K13</f>
        <v>-0.22086519803675378</v>
      </c>
      <c r="X25" s="4">
        <f>K16</f>
        <v>-0.7175837522526796</v>
      </c>
      <c r="Y25" s="3"/>
    </row>
    <row r="31" ht="12.75">
      <c r="V31" s="1">
        <v>0.4</v>
      </c>
    </row>
  </sheetData>
  <sheetProtection sheet="1" objects="1" scenarios="1"/>
  <mergeCells count="85">
    <mergeCell ref="A1:N1"/>
    <mergeCell ref="K7:L7"/>
    <mergeCell ref="K9:L9"/>
    <mergeCell ref="M7:N7"/>
    <mergeCell ref="E8:F8"/>
    <mergeCell ref="G8:H8"/>
    <mergeCell ref="I8:J8"/>
    <mergeCell ref="K8:L8"/>
    <mergeCell ref="M8:N8"/>
    <mergeCell ref="E7:F7"/>
    <mergeCell ref="G7:H7"/>
    <mergeCell ref="I7:J7"/>
    <mergeCell ref="K5:L5"/>
    <mergeCell ref="M9:N9"/>
    <mergeCell ref="E10:F10"/>
    <mergeCell ref="G10:H10"/>
    <mergeCell ref="I10:J10"/>
    <mergeCell ref="K10:L10"/>
    <mergeCell ref="M10:N10"/>
    <mergeCell ref="E9:F9"/>
    <mergeCell ref="G9:H9"/>
    <mergeCell ref="I9:J9"/>
    <mergeCell ref="K11:L11"/>
    <mergeCell ref="M5:N5"/>
    <mergeCell ref="E3:F3"/>
    <mergeCell ref="G3:H3"/>
    <mergeCell ref="I3:J3"/>
    <mergeCell ref="K3:L3"/>
    <mergeCell ref="M3:N3"/>
    <mergeCell ref="E5:F5"/>
    <mergeCell ref="G5:H5"/>
    <mergeCell ref="K12:L12"/>
    <mergeCell ref="M12:N12"/>
    <mergeCell ref="M13:N13"/>
    <mergeCell ref="M11:N11"/>
    <mergeCell ref="M16:N16"/>
    <mergeCell ref="E15:F15"/>
    <mergeCell ref="G15:H15"/>
    <mergeCell ref="I15:J15"/>
    <mergeCell ref="K15:L15"/>
    <mergeCell ref="E16:F16"/>
    <mergeCell ref="G16:H16"/>
    <mergeCell ref="I16:J16"/>
    <mergeCell ref="K16:L16"/>
    <mergeCell ref="M15:N15"/>
    <mergeCell ref="I14:J14"/>
    <mergeCell ref="E11:F11"/>
    <mergeCell ref="G11:H11"/>
    <mergeCell ref="I11:J11"/>
    <mergeCell ref="E12:F12"/>
    <mergeCell ref="G12:H12"/>
    <mergeCell ref="I12:J12"/>
    <mergeCell ref="M6:N6"/>
    <mergeCell ref="I5:J5"/>
    <mergeCell ref="M14:N14"/>
    <mergeCell ref="E13:F13"/>
    <mergeCell ref="G13:H13"/>
    <mergeCell ref="I13:J13"/>
    <mergeCell ref="K13:L13"/>
    <mergeCell ref="E14:F14"/>
    <mergeCell ref="K14:L14"/>
    <mergeCell ref="G14:H14"/>
    <mergeCell ref="E6:F6"/>
    <mergeCell ref="G6:H6"/>
    <mergeCell ref="I6:J6"/>
    <mergeCell ref="K6:L6"/>
    <mergeCell ref="A2:N2"/>
    <mergeCell ref="A3:D3"/>
    <mergeCell ref="A4:D4"/>
    <mergeCell ref="M4:N4"/>
    <mergeCell ref="E4:F4"/>
    <mergeCell ref="G4:H4"/>
    <mergeCell ref="I4:J4"/>
    <mergeCell ref="K4:L4"/>
    <mergeCell ref="A5:D5"/>
    <mergeCell ref="A7:D7"/>
    <mergeCell ref="A8:C8"/>
    <mergeCell ref="A6:D6"/>
    <mergeCell ref="A13:D13"/>
    <mergeCell ref="A15:C15"/>
    <mergeCell ref="A16:D16"/>
    <mergeCell ref="A9:C9"/>
    <mergeCell ref="A10:C10"/>
    <mergeCell ref="A11:D11"/>
    <mergeCell ref="A12:D12"/>
  </mergeCells>
  <conditionalFormatting sqref="G16:H16 G13:H13">
    <cfRule type="cellIs" priority="1" dxfId="0" operator="between" stopIfTrue="1">
      <formula>$Y$19</formula>
      <formula>$Y$20</formula>
    </cfRule>
    <cfRule type="cellIs" priority="2" dxfId="1" operator="between" stopIfTrue="1">
      <formula>$U$20</formula>
      <formula>$U$19</formula>
    </cfRule>
    <cfRule type="cellIs" priority="3" dxfId="2" operator="notBetween" stopIfTrue="1">
      <formula>$U$19</formula>
      <formula>$U$20</formula>
    </cfRule>
  </conditionalFormatting>
  <conditionalFormatting sqref="E16:F16 E13:F13">
    <cfRule type="cellIs" priority="4" dxfId="2" operator="greaterThan" stopIfTrue="1">
      <formula>1370</formula>
    </cfRule>
    <cfRule type="cellIs" priority="5" dxfId="0" operator="lessThan" stopIfTrue="1">
      <formula>1370</formula>
    </cfRule>
  </conditionalFormatting>
  <conditionalFormatting sqref="K13:L13 K16:L16">
    <cfRule type="cellIs" priority="6" dxfId="0" operator="between" stopIfTrue="1">
      <formula>$V$23</formula>
      <formula>$U$24+$V$24</formula>
    </cfRule>
    <cfRule type="cellIs" priority="7" dxfId="1" operator="between" stopIfTrue="1">
      <formula>$U$23</formula>
      <formula>$U$24</formula>
    </cfRule>
    <cfRule type="cellIs" priority="8" dxfId="2" operator="notBetween" stopIfTrue="1">
      <formula>$U$23</formula>
      <formula>$U$24</formula>
    </cfRule>
  </conditionalFormatting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Powell</dc:creator>
  <cp:keywords/>
  <dc:description/>
  <cp:lastModifiedBy>Roger Powell</cp:lastModifiedBy>
  <cp:lastPrinted>2003-05-14T15:21:33Z</cp:lastPrinted>
  <dcterms:created xsi:type="dcterms:W3CDTF">2003-05-14T00:10:26Z</dcterms:created>
  <dcterms:modified xsi:type="dcterms:W3CDTF">2003-07-13T03:27:40Z</dcterms:modified>
  <cp:category/>
  <cp:version/>
  <cp:contentType/>
  <cp:contentStatus/>
</cp:coreProperties>
</file>